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DITDEPT\PUBS\CI\15ci\01 Jan\spreadsheet corner\"/>
    </mc:Choice>
  </mc:AlternateContent>
  <bookViews>
    <workbookView xWindow="0" yWindow="0" windowWidth="21576" windowHeight="8160"/>
  </bookViews>
  <sheets>
    <sheet name="input" sheetId="1" r:id="rId1"/>
    <sheet name="schedule" sheetId="2" r:id="rId2"/>
    <sheet name="chart" sheetId="5" r:id="rId3"/>
  </sheets>
  <definedNames>
    <definedName name="_xlnm.Print_Area" localSheetId="0">input!$C$1:$G$20</definedName>
    <definedName name="_xlnm.Print_Area" localSheetId="1">schedule!$A$1:$G$22</definedName>
    <definedName name="solver_adj" localSheetId="0" hidden="1">input!$D$5,input!$D$6,input!$D$7,input!$D$8,input!$D$9,input!$D$10,input!$D$11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ng" localSheetId="1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um" localSheetId="0" hidden="1">0</definedName>
    <definedName name="solver_num" localSheetId="1" hidden="1">0</definedName>
    <definedName name="solver_nwt" localSheetId="0" hidden="1">1</definedName>
    <definedName name="solver_opt" localSheetId="0" hidden="1">input!$D$9</definedName>
    <definedName name="solver_opt" localSheetId="1" hidden="1">schedule!$I$19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typ" localSheetId="1" hidden="1">1</definedName>
    <definedName name="solver_val" localSheetId="0" hidden="1">0</definedName>
    <definedName name="solver_val" localSheetId="1" hidden="1">0</definedName>
    <definedName name="solver_ver" localSheetId="0" hidden="1">3</definedName>
    <definedName name="solver_ver" localSheetId="1" hidden="1">3</definedName>
    <definedName name="YearLabels">OFFSET(schedule!$F$3, 0, 0, schedule!$I$3, 0)</definedName>
    <definedName name="Years">OFFSET(YearLabels, 0, -5)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" l="1"/>
  <c r="D5" i="1"/>
  <c r="I3" i="2"/>
  <c r="G43" i="2" l="1"/>
  <c r="G44" i="2"/>
  <c r="G45" i="2"/>
  <c r="G46" i="2"/>
  <c r="G47" i="2"/>
  <c r="G48" i="2"/>
  <c r="G49" i="2"/>
  <c r="G50" i="2"/>
  <c r="G51" i="2"/>
  <c r="G52" i="2"/>
  <c r="B43" i="2"/>
  <c r="D43" i="2" s="1"/>
  <c r="B44" i="2"/>
  <c r="D44" i="2" s="1"/>
  <c r="B45" i="2"/>
  <c r="D45" i="2" s="1"/>
  <c r="B46" i="2"/>
  <c r="C46" i="2" s="1"/>
  <c r="B47" i="2"/>
  <c r="D47" i="2" s="1"/>
  <c r="B48" i="2"/>
  <c r="D48" i="2" s="1"/>
  <c r="B49" i="2"/>
  <c r="D49" i="2" s="1"/>
  <c r="B50" i="2"/>
  <c r="C50" i="2" s="1"/>
  <c r="B51" i="2"/>
  <c r="D51" i="2" s="1"/>
  <c r="B52" i="2"/>
  <c r="D52" i="2" s="1"/>
  <c r="C52" i="2" l="1"/>
  <c r="C44" i="2"/>
  <c r="C51" i="2"/>
  <c r="C43" i="2"/>
  <c r="C48" i="2"/>
  <c r="C47" i="2"/>
  <c r="D50" i="2"/>
  <c r="E50" i="2" s="1"/>
  <c r="F50" i="2" s="1"/>
  <c r="D46" i="2"/>
  <c r="E46" i="2" s="1"/>
  <c r="C49" i="2"/>
  <c r="C45" i="2"/>
  <c r="E51" i="2"/>
  <c r="B3" i="2"/>
  <c r="B4" i="2" s="1"/>
  <c r="G7" i="1"/>
  <c r="D18" i="1"/>
  <c r="F46" i="2" l="1"/>
  <c r="F51" i="2"/>
  <c r="E45" i="2"/>
  <c r="F45" i="2" s="1"/>
  <c r="E47" i="2"/>
  <c r="F47" i="2" s="1"/>
  <c r="E44" i="2"/>
  <c r="F44" i="2" s="1"/>
  <c r="E49" i="2"/>
  <c r="F49" i="2"/>
  <c r="E48" i="2"/>
  <c r="F48" i="2" s="1"/>
  <c r="E52" i="2"/>
  <c r="F52" i="2" s="1"/>
  <c r="E43" i="2"/>
  <c r="F43" i="2" s="1"/>
  <c r="D9" i="1"/>
  <c r="C3" i="2" l="1"/>
  <c r="D3" i="2" s="1"/>
  <c r="D4" i="2" l="1"/>
  <c r="D5" i="2" s="1"/>
  <c r="D6" i="2" s="1"/>
  <c r="D7" i="2" s="1"/>
  <c r="G3" i="2"/>
  <c r="E3" i="2"/>
  <c r="F3" i="2" s="1"/>
  <c r="C4" i="2" s="1"/>
  <c r="B5" i="2"/>
  <c r="G4" i="2" l="1"/>
  <c r="B6" i="2"/>
  <c r="E4" i="2"/>
  <c r="F4" i="2" s="1"/>
  <c r="C5" i="2" s="1"/>
  <c r="G5" i="2" s="1"/>
  <c r="D8" i="2"/>
  <c r="E5" i="2" l="1"/>
  <c r="F5" i="2" s="1"/>
  <c r="C6" i="2" s="1"/>
  <c r="D9" i="2"/>
  <c r="B7" i="2"/>
  <c r="D10" i="2" l="1"/>
  <c r="E6" i="2"/>
  <c r="F6" i="2" s="1"/>
  <c r="C7" i="2" s="1"/>
  <c r="G6" i="2"/>
  <c r="B8" i="2"/>
  <c r="E7" i="2" l="1"/>
  <c r="F7" i="2" s="1"/>
  <c r="C8" i="2" s="1"/>
  <c r="G7" i="2"/>
  <c r="B9" i="2"/>
  <c r="D11" i="2"/>
  <c r="E8" i="2" l="1"/>
  <c r="F8" i="2" s="1"/>
  <c r="C9" i="2" s="1"/>
  <c r="G8" i="2"/>
  <c r="D12" i="2"/>
  <c r="B10" i="2"/>
  <c r="E9" i="2" l="1"/>
  <c r="F9" i="2" s="1"/>
  <c r="C10" i="2" s="1"/>
  <c r="G9" i="2"/>
  <c r="D13" i="2"/>
  <c r="B11" i="2"/>
  <c r="E10" i="2" l="1"/>
  <c r="F10" i="2" s="1"/>
  <c r="C11" i="2" s="1"/>
  <c r="G10" i="2"/>
  <c r="B12" i="2"/>
  <c r="D14" i="2"/>
  <c r="E11" i="2" l="1"/>
  <c r="F11" i="2" s="1"/>
  <c r="C12" i="2" s="1"/>
  <c r="G11" i="2"/>
  <c r="D15" i="2"/>
  <c r="B13" i="2"/>
  <c r="E12" i="2" l="1"/>
  <c r="F12" i="2" s="1"/>
  <c r="C13" i="2" s="1"/>
  <c r="G12" i="2"/>
  <c r="B14" i="2"/>
  <c r="E13" i="2" l="1"/>
  <c r="F13" i="2" s="1"/>
  <c r="C14" i="2" s="1"/>
  <c r="G13" i="2"/>
  <c r="B15" i="2"/>
  <c r="E14" i="2" l="1"/>
  <c r="F14" i="2" s="1"/>
  <c r="C15" i="2" s="1"/>
  <c r="G14" i="2"/>
  <c r="B16" i="2"/>
  <c r="E15" i="2" l="1"/>
  <c r="F15" i="2" s="1"/>
  <c r="C16" i="2" s="1"/>
  <c r="G15" i="2"/>
  <c r="B17" i="2"/>
  <c r="D16" i="2"/>
  <c r="D17" i="2" l="1"/>
  <c r="B18" i="2"/>
  <c r="E16" i="2"/>
  <c r="F16" i="2" s="1"/>
  <c r="C17" i="2" s="1"/>
  <c r="G16" i="2"/>
  <c r="E17" i="2" l="1"/>
  <c r="D18" i="2"/>
  <c r="B19" i="2"/>
  <c r="G17" i="2"/>
  <c r="F17" i="2" l="1"/>
  <c r="C18" i="2" s="1"/>
  <c r="D19" i="2"/>
  <c r="B20" i="2"/>
  <c r="E18" i="2" l="1"/>
  <c r="G18" i="2"/>
  <c r="F18" i="2"/>
  <c r="C19" i="2" s="1"/>
  <c r="B21" i="2"/>
  <c r="D20" i="2"/>
  <c r="G19" i="2" l="1"/>
  <c r="E19" i="2"/>
  <c r="B22" i="2"/>
  <c r="D21" i="2"/>
  <c r="F19" i="2" l="1"/>
  <c r="C20" i="2" s="1"/>
  <c r="B23" i="2"/>
  <c r="D22" i="2"/>
  <c r="G20" i="2" l="1"/>
  <c r="E20" i="2"/>
  <c r="D23" i="2"/>
  <c r="B24" i="2"/>
  <c r="F20" i="2" l="1"/>
  <c r="C21" i="2" s="1"/>
  <c r="D24" i="2"/>
  <c r="B25" i="2"/>
  <c r="B26" i="2" s="1"/>
  <c r="E21" i="2" l="1"/>
  <c r="F21" i="2" s="1"/>
  <c r="G21" i="2"/>
  <c r="D25" i="2"/>
  <c r="D26" i="2" s="1"/>
  <c r="B27" i="2"/>
  <c r="C22" i="2" l="1"/>
  <c r="D27" i="2"/>
  <c r="B28" i="2"/>
  <c r="B29" i="2" s="1"/>
  <c r="E22" i="2" l="1"/>
  <c r="G22" i="2"/>
  <c r="B30" i="2"/>
  <c r="D28" i="2"/>
  <c r="D29" i="2" s="1"/>
  <c r="F22" i="2" l="1"/>
  <c r="C23" i="2" s="1"/>
  <c r="B31" i="2"/>
  <c r="D30" i="2"/>
  <c r="G23" i="2" l="1"/>
  <c r="E23" i="2"/>
  <c r="B32" i="2"/>
  <c r="D31" i="2"/>
  <c r="F23" i="2" l="1"/>
  <c r="C24" i="2" s="1"/>
  <c r="B33" i="2"/>
  <c r="D32" i="2"/>
  <c r="E24" i="2" l="1"/>
  <c r="G24" i="2"/>
  <c r="B34" i="2"/>
  <c r="D33" i="2"/>
  <c r="F24" i="2" l="1"/>
  <c r="C25" i="2" s="1"/>
  <c r="B35" i="2"/>
  <c r="D34" i="2"/>
  <c r="E25" i="2" l="1"/>
  <c r="G25" i="2"/>
  <c r="B36" i="2"/>
  <c r="D35" i="2"/>
  <c r="F25" i="2" l="1"/>
  <c r="C26" i="2" s="1"/>
  <c r="B37" i="2"/>
  <c r="D36" i="2"/>
  <c r="E26" i="2" l="1"/>
  <c r="F26" i="2" s="1"/>
  <c r="G26" i="2"/>
  <c r="B38" i="2"/>
  <c r="D37" i="2"/>
  <c r="C27" i="2" l="1"/>
  <c r="B39" i="2"/>
  <c r="D38" i="2"/>
  <c r="G27" i="2" l="1"/>
  <c r="E27" i="2"/>
  <c r="D39" i="2"/>
  <c r="B40" i="2"/>
  <c r="F27" i="2" l="1"/>
  <c r="C28" i="2" s="1"/>
  <c r="B41" i="2"/>
  <c r="D40" i="2"/>
  <c r="E28" i="2" l="1"/>
  <c r="G28" i="2"/>
  <c r="B42" i="2"/>
  <c r="D41" i="2"/>
  <c r="F28" i="2" l="1"/>
  <c r="C29" i="2" s="1"/>
  <c r="D42" i="2"/>
  <c r="G29" i="2" l="1"/>
  <c r="E29" i="2"/>
  <c r="F29" i="2" s="1"/>
  <c r="C30" i="2" l="1"/>
  <c r="G30" i="2" l="1"/>
  <c r="E30" i="2"/>
  <c r="F30" i="2" s="1"/>
  <c r="C31" i="2" l="1"/>
  <c r="G31" i="2" l="1"/>
  <c r="E31" i="2"/>
  <c r="F31" i="2" s="1"/>
  <c r="C32" i="2" l="1"/>
  <c r="G32" i="2" l="1"/>
  <c r="E32" i="2"/>
  <c r="F32" i="2" l="1"/>
  <c r="C33" i="2" s="1"/>
  <c r="G33" i="2" l="1"/>
  <c r="E33" i="2"/>
  <c r="F33" i="2" s="1"/>
  <c r="C34" i="2" s="1"/>
  <c r="G34" i="2" l="1"/>
  <c r="E34" i="2"/>
  <c r="F34" i="2" l="1"/>
  <c r="C35" i="2" s="1"/>
  <c r="E35" i="2" l="1"/>
  <c r="G35" i="2"/>
  <c r="F35" i="2" l="1"/>
  <c r="C36" i="2" s="1"/>
  <c r="G36" i="2" l="1"/>
  <c r="E36" i="2"/>
  <c r="F36" i="2" l="1"/>
  <c r="C37" i="2" s="1"/>
  <c r="E37" i="2" s="1"/>
  <c r="G37" i="2" l="1"/>
  <c r="F37" i="2" l="1"/>
  <c r="C38" i="2" s="1"/>
  <c r="E38" i="2" l="1"/>
  <c r="G38" i="2"/>
  <c r="F38" i="2" l="1"/>
  <c r="C39" i="2" s="1"/>
  <c r="G39" i="2" l="1"/>
  <c r="E39" i="2"/>
  <c r="F39" i="2" l="1"/>
  <c r="C40" i="2" s="1"/>
  <c r="G40" i="2" l="1"/>
  <c r="E40" i="2"/>
  <c r="F40" i="2" l="1"/>
  <c r="C41" i="2" s="1"/>
  <c r="E41" i="2" l="1"/>
  <c r="G41" i="2"/>
  <c r="F41" i="2" l="1"/>
  <c r="C42" i="2" s="1"/>
  <c r="G42" i="2" l="1"/>
  <c r="E42" i="2"/>
  <c r="F42" i="2" s="1"/>
</calcChain>
</file>

<file path=xl/sharedStrings.xml><?xml version="1.0" encoding="utf-8"?>
<sst xmlns="http://schemas.openxmlformats.org/spreadsheetml/2006/main" count="25" uniqueCount="24">
  <si>
    <t>Retirement Withdrawal Calculator</t>
  </si>
  <si>
    <t>Year</t>
  </si>
  <si>
    <t>Beginning Balance</t>
  </si>
  <si>
    <t>Withdrawal Amount</t>
  </si>
  <si>
    <t>Remaining</t>
  </si>
  <si>
    <t>Funds at Retirement:</t>
  </si>
  <si>
    <t>Withdrawal Schedule</t>
  </si>
  <si>
    <t>Withdrawal %</t>
  </si>
  <si>
    <t>Funds available at retirement:</t>
  </si>
  <si>
    <t>Expected annual % return on funds</t>
  </si>
  <si>
    <t>Annual retirement contribution</t>
  </si>
  <si>
    <t>Years until retirement</t>
  </si>
  <si>
    <t>Current retirement fund amount</t>
  </si>
  <si>
    <t>Real Rate of Return</t>
  </si>
  <si>
    <t>Current Year</t>
  </si>
  <si>
    <t>Number of years in retirement</t>
  </si>
  <si>
    <t>Do you want remainderment, if so how much?</t>
  </si>
  <si>
    <t>How much money you will have when you retire?</t>
  </si>
  <si>
    <t>Number of Years in Retirement:</t>
  </si>
  <si>
    <t>Desired Remainderment:</t>
  </si>
  <si>
    <t>Avg. annual interest rate that can be earned in retirement</t>
  </si>
  <si>
    <t>Avg. annual inflation rate in retirement</t>
  </si>
  <si>
    <t>Earnings on Investment</t>
  </si>
  <si>
    <t>Year of Retirement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</si>
</sst>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8" fontId="0" fillId="0" borderId="0" xfId="0" applyNumberFormat="1"/>
    <xf numFmtId="2" fontId="0" fillId="0" borderId="0" xfId="0" applyNumberFormat="1"/>
    <xf numFmtId="164" fontId="0" fillId="0" borderId="0" xfId="0" applyNumberFormat="1"/>
    <xf numFmtId="8" fontId="0" fillId="0" borderId="0" xfId="0" applyNumberFormat="1" applyAlignment="1">
      <alignment horizontal="left"/>
    </xf>
    <xf numFmtId="9" fontId="0" fillId="0" borderId="0" xfId="1" applyFont="1"/>
    <xf numFmtId="0" fontId="4" fillId="0" borderId="0" xfId="0" applyFont="1"/>
    <xf numFmtId="0" fontId="5" fillId="0" borderId="0" xfId="0" applyFont="1"/>
    <xf numFmtId="0" fontId="4" fillId="3" borderId="0" xfId="0" applyFont="1" applyFill="1"/>
    <xf numFmtId="10" fontId="4" fillId="3" borderId="0" xfId="0" applyNumberFormat="1" applyFont="1" applyFill="1"/>
    <xf numFmtId="10" fontId="4" fillId="0" borderId="0" xfId="1" applyNumberFormat="1" applyFont="1"/>
    <xf numFmtId="9" fontId="4" fillId="3" borderId="0" xfId="0" applyNumberFormat="1" applyFont="1" applyFill="1"/>
    <xf numFmtId="8" fontId="4" fillId="0" borderId="0" xfId="0" applyNumberFormat="1" applyFont="1"/>
    <xf numFmtId="9" fontId="4" fillId="0" borderId="0" xfId="0" applyNumberFormat="1" applyFont="1"/>
    <xf numFmtId="0" fontId="4" fillId="0" borderId="5" xfId="0" applyFont="1" applyBorder="1"/>
    <xf numFmtId="0" fontId="4" fillId="0" borderId="7" xfId="0" applyFont="1" applyBorder="1"/>
    <xf numFmtId="0" fontId="4" fillId="3" borderId="8" xfId="0" applyFont="1" applyFill="1" applyBorder="1"/>
    <xf numFmtId="9" fontId="4" fillId="3" borderId="8" xfId="0" applyNumberFormat="1" applyFont="1" applyFill="1" applyBorder="1"/>
    <xf numFmtId="0" fontId="4" fillId="0" borderId="9" xfId="0" applyFont="1" applyBorder="1"/>
    <xf numFmtId="8" fontId="4" fillId="0" borderId="10" xfId="0" applyNumberFormat="1" applyFont="1" applyFill="1" applyBorder="1"/>
    <xf numFmtId="0" fontId="6" fillId="0" borderId="0" xfId="0" applyFont="1" applyAlignment="1">
      <alignment horizontal="center"/>
    </xf>
    <xf numFmtId="164" fontId="4" fillId="0" borderId="0" xfId="2" applyNumberFormat="1" applyFont="1"/>
    <xf numFmtId="164" fontId="4" fillId="0" borderId="0" xfId="0" applyNumberFormat="1" applyFont="1"/>
    <xf numFmtId="0" fontId="4" fillId="0" borderId="0" xfId="0" applyFont="1" applyFill="1"/>
    <xf numFmtId="0" fontId="5" fillId="0" borderId="0" xfId="0" applyFont="1" applyAlignment="1">
      <alignment horizontal="right"/>
    </xf>
    <xf numFmtId="164" fontId="4" fillId="3" borderId="0" xfId="0" applyNumberFormat="1" applyFont="1" applyFill="1"/>
    <xf numFmtId="164" fontId="4" fillId="3" borderId="8" xfId="0" applyNumberFormat="1" applyFont="1" applyFill="1" applyBorder="1"/>
    <xf numFmtId="164" fontId="4" fillId="3" borderId="6" xfId="0" applyNumberFormat="1" applyFont="1" applyFill="1" applyBorder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6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sng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 b="1" u="sng">
                <a:solidFill>
                  <a:sysClr val="windowText" lastClr="000000"/>
                </a:solidFill>
              </a:rPr>
              <a:t>Remaining</a:t>
            </a:r>
            <a:r>
              <a:rPr lang="en-US" sz="2000" b="1" u="sng" baseline="0">
                <a:solidFill>
                  <a:sysClr val="windowText" lastClr="000000"/>
                </a:solidFill>
              </a:rPr>
              <a:t> Equity</a:t>
            </a:r>
            <a:endParaRPr lang="en-US" sz="2000" b="1" u="sng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sng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schedule!$F$3:$F$52</c:f>
              <c:numCache>
                <c:formatCode>"$"#,##0.00_);[Red]\("$"#,##0.00\)</c:formatCode>
                <c:ptCount val="50"/>
                <c:pt idx="0">
                  <c:v>553058.83653750399</c:v>
                </c:pt>
                <c:pt idx="1">
                  <c:v>554725.80697041273</c:v>
                </c:pt>
                <c:pt idx="2">
                  <c:v>555920.41870309622</c:v>
                </c:pt>
                <c:pt idx="3">
                  <c:v>556610.21810108516</c:v>
                </c:pt>
                <c:pt idx="4">
                  <c:v>556761.13802030508</c:v>
                </c:pt>
                <c:pt idx="5">
                  <c:v>556337.42700526817</c:v>
                </c:pt>
                <c:pt idx="6">
                  <c:v>555301.57557933254</c:v>
                </c:pt>
                <c:pt idx="7">
                  <c:v>553614.23951235553</c:v>
                </c:pt>
                <c:pt idx="8">
                  <c:v>551234.1599466668</c:v>
                </c:pt>
                <c:pt idx="9">
                  <c:v>548118.08025772031</c:v>
                </c:pt>
                <c:pt idx="10">
                  <c:v>544220.65952104831</c:v>
                </c:pt>
                <c:pt idx="11">
                  <c:v>539494.38245222205</c:v>
                </c:pt>
                <c:pt idx="12">
                  <c:v>533889.46568142495</c:v>
                </c:pt>
                <c:pt idx="13">
                  <c:v>527353.76021895115</c:v>
                </c:pt>
                <c:pt idx="14">
                  <c:v>519832.64996245113</c:v>
                </c:pt>
                <c:pt idx="15">
                  <c:v>511268.94609104871</c:v>
                </c:pt>
                <c:pt idx="16">
                  <c:v>501602.77718554455</c:v>
                </c:pt>
                <c:pt idx="17">
                  <c:v>490771.47490778705</c:v>
                </c:pt>
                <c:pt idx="18">
                  <c:v>478709.4550659305</c:v>
                </c:pt>
                <c:pt idx="19">
                  <c:v>465348.09388570004</c:v>
                </c:pt>
                <c:pt idx="20">
                  <c:v>450615.5993009354</c:v>
                </c:pt>
                <c:pt idx="21">
                  <c:v>434436.87706958107</c:v>
                </c:pt>
                <c:pt idx="22">
                  <c:v>416733.39151392272</c:v>
                </c:pt>
                <c:pt idx="23">
                  <c:v>397423.0206762235</c:v>
                </c:pt>
                <c:pt idx="24">
                  <c:v>376419.9056729842</c:v>
                </c:pt>
                <c:pt idx="25">
                  <c:v>353634.29402282432</c:v>
                </c:pt>
                <c:pt idx="26">
                  <c:v>328972.37671444746</c:v>
                </c:pt>
                <c:pt idx="27">
                  <c:v>302336.11877230211</c:v>
                </c:pt>
                <c:pt idx="28">
                  <c:v>273623.08306836715</c:v>
                </c:pt>
                <c:pt idx="29">
                  <c:v>242726.24711896546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865848"/>
        <c:axId val="196866240"/>
      </c:lineChart>
      <c:catAx>
        <c:axId val="196865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sng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u="sng">
                    <a:solidFill>
                      <a:sysClr val="windowText" lastClr="000000"/>
                    </a:solidFill>
                  </a:rPr>
                  <a:t>Years</a:t>
                </a:r>
                <a:r>
                  <a:rPr lang="en-US" sz="1400" u="sng" baseline="0">
                    <a:solidFill>
                      <a:sysClr val="windowText" lastClr="000000"/>
                    </a:solidFill>
                  </a:rPr>
                  <a:t> in Retirement</a:t>
                </a:r>
                <a:endParaRPr lang="en-US" sz="1400" u="sng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sng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866240"/>
        <c:crosses val="autoZero"/>
        <c:auto val="1"/>
        <c:lblAlgn val="ctr"/>
        <c:lblOffset val="100"/>
        <c:noMultiLvlLbl val="0"/>
      </c:catAx>
      <c:valAx>
        <c:axId val="19686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sng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u="sng">
                    <a:solidFill>
                      <a:sysClr val="windowText" lastClr="000000"/>
                    </a:solidFill>
                  </a:rPr>
                  <a:t>Remaining</a:t>
                </a:r>
                <a:r>
                  <a:rPr lang="en-US" sz="1400" u="sng" baseline="0">
                    <a:solidFill>
                      <a:sysClr val="windowText" lastClr="000000"/>
                    </a:solidFill>
                  </a:rPr>
                  <a:t> Equity</a:t>
                </a:r>
                <a:endParaRPr lang="en-US" sz="1400" u="sng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sng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865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600073</xdr:colOff>
      <xdr:row>1</xdr:row>
      <xdr:rowOff>9523</xdr:rowOff>
    </xdr:from>
    <xdr:to>
      <xdr:col>20</xdr:col>
      <xdr:colOff>342900</xdr:colOff>
      <xdr:row>38</xdr:row>
      <xdr:rowOff>161924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9"/>
  <sheetViews>
    <sheetView tabSelected="1" workbookViewId="0">
      <selection activeCell="C24" sqref="C24"/>
    </sheetView>
  </sheetViews>
  <sheetFormatPr defaultRowHeight="14.4" x14ac:dyDescent="0.3"/>
  <cols>
    <col min="3" max="3" width="64.5546875" customWidth="1"/>
    <col min="4" max="4" width="25.6640625" customWidth="1"/>
    <col min="6" max="6" width="22.33203125" customWidth="1"/>
    <col min="7" max="7" width="9.33203125" bestFit="1" customWidth="1"/>
  </cols>
  <sheetData>
    <row r="1" spans="3:7" x14ac:dyDescent="0.3">
      <c r="C1" s="31" t="s">
        <v>0</v>
      </c>
      <c r="D1" s="32"/>
      <c r="E1" s="32"/>
      <c r="F1" s="32"/>
      <c r="G1" s="33"/>
    </row>
    <row r="2" spans="3:7" x14ac:dyDescent="0.3">
      <c r="C2" s="34"/>
      <c r="D2" s="35"/>
      <c r="E2" s="35"/>
      <c r="F2" s="35"/>
      <c r="G2" s="36"/>
    </row>
    <row r="3" spans="3:7" ht="18" x14ac:dyDescent="0.35">
      <c r="C3" s="6"/>
      <c r="D3" s="6"/>
      <c r="E3" s="6"/>
      <c r="F3" s="7" t="s">
        <v>14</v>
      </c>
      <c r="G3" s="8">
        <v>2014</v>
      </c>
    </row>
    <row r="4" spans="3:7" ht="18" x14ac:dyDescent="0.35">
      <c r="C4" s="6"/>
      <c r="D4" s="6"/>
      <c r="E4" s="6"/>
      <c r="F4" s="6"/>
      <c r="G4" s="6"/>
    </row>
    <row r="5" spans="3:7" ht="18" x14ac:dyDescent="0.35">
      <c r="C5" s="6" t="s">
        <v>11</v>
      </c>
      <c r="D5" s="23">
        <f>D15</f>
        <v>20</v>
      </c>
      <c r="E5" s="6"/>
      <c r="F5" s="6"/>
      <c r="G5" s="6"/>
    </row>
    <row r="6" spans="3:7" ht="18" x14ac:dyDescent="0.35">
      <c r="C6" s="6" t="s">
        <v>15</v>
      </c>
      <c r="D6" s="8">
        <v>30</v>
      </c>
      <c r="E6" s="6"/>
      <c r="F6" s="7"/>
      <c r="G6" s="6"/>
    </row>
    <row r="7" spans="3:7" ht="18" x14ac:dyDescent="0.35">
      <c r="C7" s="6" t="s">
        <v>20</v>
      </c>
      <c r="D7" s="9">
        <v>3.5000000000000003E-2</v>
      </c>
      <c r="E7" s="6"/>
      <c r="F7" s="7" t="s">
        <v>13</v>
      </c>
      <c r="G7" s="10">
        <f>((1+$D$7)/(1+$D$8))-1</f>
        <v>4.8543689320388328E-3</v>
      </c>
    </row>
    <row r="8" spans="3:7" ht="18" x14ac:dyDescent="0.35">
      <c r="C8" s="6" t="s">
        <v>21</v>
      </c>
      <c r="D8" s="11">
        <v>0.03</v>
      </c>
      <c r="E8" s="6"/>
      <c r="F8" s="6"/>
      <c r="G8" s="6"/>
    </row>
    <row r="9" spans="3:7" ht="18" x14ac:dyDescent="0.35">
      <c r="C9" s="6" t="s">
        <v>17</v>
      </c>
      <c r="D9" s="12">
        <f>D18</f>
        <v>550950.41553354252</v>
      </c>
      <c r="E9" s="6"/>
      <c r="F9" s="6"/>
      <c r="G9" s="6"/>
    </row>
    <row r="10" spans="3:7" ht="18" x14ac:dyDescent="0.35">
      <c r="C10" s="6" t="s">
        <v>16</v>
      </c>
      <c r="D10" s="25">
        <v>100000</v>
      </c>
      <c r="E10" s="6"/>
      <c r="F10" s="6"/>
      <c r="G10" s="6"/>
    </row>
    <row r="11" spans="3:7" ht="18" x14ac:dyDescent="0.35">
      <c r="C11" s="6"/>
      <c r="D11" s="13"/>
      <c r="E11" s="6"/>
      <c r="F11" s="6"/>
      <c r="G11" s="6"/>
    </row>
    <row r="12" spans="3:7" ht="18" x14ac:dyDescent="0.35">
      <c r="C12" s="6"/>
      <c r="D12" s="6"/>
      <c r="E12" s="6"/>
      <c r="F12" s="6"/>
      <c r="G12" s="6"/>
    </row>
    <row r="13" spans="3:7" ht="18" x14ac:dyDescent="0.35">
      <c r="C13" s="37" t="s">
        <v>5</v>
      </c>
      <c r="D13" s="38"/>
      <c r="E13" s="6"/>
      <c r="F13" s="6"/>
      <c r="G13" s="6"/>
    </row>
    <row r="14" spans="3:7" ht="18" x14ac:dyDescent="0.35">
      <c r="C14" s="14" t="s">
        <v>12</v>
      </c>
      <c r="D14" s="27">
        <v>100000</v>
      </c>
      <c r="E14" s="6"/>
      <c r="F14" s="6"/>
      <c r="G14" s="6"/>
    </row>
    <row r="15" spans="3:7" ht="18" x14ac:dyDescent="0.35">
      <c r="C15" s="15" t="s">
        <v>11</v>
      </c>
      <c r="D15" s="16">
        <v>20</v>
      </c>
      <c r="E15" s="6"/>
      <c r="F15" s="6"/>
      <c r="G15" s="6"/>
    </row>
    <row r="16" spans="3:7" ht="18" x14ac:dyDescent="0.35">
      <c r="C16" s="15" t="s">
        <v>10</v>
      </c>
      <c r="D16" s="26">
        <v>4000</v>
      </c>
      <c r="E16" s="6"/>
      <c r="F16" s="6"/>
      <c r="G16" s="6"/>
    </row>
    <row r="17" spans="3:7" ht="18" x14ac:dyDescent="0.35">
      <c r="C17" s="15" t="s">
        <v>9</v>
      </c>
      <c r="D17" s="17">
        <v>7.0000000000000007E-2</v>
      </c>
      <c r="E17" s="6"/>
      <c r="F17" s="6"/>
      <c r="G17" s="6"/>
    </row>
    <row r="18" spans="3:7" ht="18" x14ac:dyDescent="0.35">
      <c r="C18" s="18" t="s">
        <v>8</v>
      </c>
      <c r="D18" s="19">
        <f>ABS(FV(D17,D15,D16,D14,0))</f>
        <v>550950.41553354252</v>
      </c>
      <c r="E18" s="6"/>
      <c r="F18" s="6"/>
      <c r="G18" s="6"/>
    </row>
    <row r="19" spans="3:7" ht="18" x14ac:dyDescent="0.35">
      <c r="C19" s="6"/>
      <c r="D19" s="6"/>
      <c r="E19" s="6"/>
      <c r="F19" s="6"/>
      <c r="G19" s="6"/>
    </row>
  </sheetData>
  <mergeCells count="2">
    <mergeCell ref="C1:G2"/>
    <mergeCell ref="C13:D13"/>
  </mergeCells>
  <conditionalFormatting sqref="D18">
    <cfRule type="expression" priority="1">
      <formula>IF(D18&lt;0, ABS, ABS)</formula>
    </cfRule>
  </conditionalFormatting>
  <pageMargins left="0.7" right="0.7" top="0.75" bottom="0.75" header="0.3" footer="0.3"/>
  <pageSetup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zoomScaleNormal="100" workbookViewId="0">
      <selection activeCell="C7" sqref="C7"/>
    </sheetView>
  </sheetViews>
  <sheetFormatPr defaultRowHeight="14.4" x14ac:dyDescent="0.3"/>
  <cols>
    <col min="1" max="1" width="21" customWidth="1"/>
    <col min="2" max="2" width="12.33203125" style="43" customWidth="1"/>
    <col min="3" max="3" width="22" customWidth="1"/>
    <col min="4" max="4" width="25" customWidth="1"/>
    <col min="5" max="5" width="26.88671875" customWidth="1"/>
    <col min="6" max="6" width="16" customWidth="1"/>
    <col min="7" max="7" width="16.33203125" customWidth="1"/>
    <col min="8" max="8" width="43.88671875" customWidth="1"/>
    <col min="9" max="9" width="28.44140625" customWidth="1"/>
    <col min="10" max="10" width="14.33203125" bestFit="1" customWidth="1"/>
  </cols>
  <sheetData>
    <row r="1" spans="1:10" ht="21" x14ac:dyDescent="0.4">
      <c r="A1" s="39" t="s">
        <v>6</v>
      </c>
      <c r="B1" s="40"/>
      <c r="C1" s="40"/>
      <c r="D1" s="40"/>
      <c r="E1" s="40"/>
      <c r="F1" s="40"/>
      <c r="G1" s="41"/>
    </row>
    <row r="2" spans="1:10" ht="18" x14ac:dyDescent="0.35">
      <c r="A2" s="30" t="s">
        <v>23</v>
      </c>
      <c r="B2" s="20" t="s">
        <v>1</v>
      </c>
      <c r="C2" s="20" t="s">
        <v>2</v>
      </c>
      <c r="D2" s="20" t="s">
        <v>3</v>
      </c>
      <c r="E2" s="20" t="s">
        <v>22</v>
      </c>
      <c r="F2" s="20" t="s">
        <v>4</v>
      </c>
      <c r="G2" s="20" t="s">
        <v>7</v>
      </c>
    </row>
    <row r="3" spans="1:10" ht="18" x14ac:dyDescent="0.35">
      <c r="A3" s="6">
        <v>1</v>
      </c>
      <c r="B3" s="42">
        <f>((input!$G$3)+(input!$D$5))</f>
        <v>2034</v>
      </c>
      <c r="C3" s="21">
        <f>(input!$D$9)</f>
        <v>550950.41553354252</v>
      </c>
      <c r="D3" s="12">
        <f>PMT((input!$G$7), (input!$D$6), $C$3, ((input!$D$10)*(-1)), 1)</f>
        <v>-16594.051729190822</v>
      </c>
      <c r="E3" s="22">
        <f>((($C3)+($D3))*(input!$D$7))</f>
        <v>18702.47273315231</v>
      </c>
      <c r="F3" s="12">
        <f>(($C3+$D3)+$E3)</f>
        <v>553058.83653750399</v>
      </c>
      <c r="G3" s="10">
        <f>IF($A3&lt;=(input!$D$6), ABS(($D3/$C3)),0)</f>
        <v>3.0118956736099524E-2</v>
      </c>
      <c r="H3" s="24" t="s">
        <v>18</v>
      </c>
      <c r="I3" s="28">
        <f>input!D6</f>
        <v>30</v>
      </c>
    </row>
    <row r="4" spans="1:10" ht="18" x14ac:dyDescent="0.35">
      <c r="A4" s="6">
        <v>2</v>
      </c>
      <c r="B4" s="42">
        <f>IF(input!$D$6&lt;$A4, 0, ($B3)+1)</f>
        <v>2035</v>
      </c>
      <c r="C4" s="12">
        <f>IF(($B4=0), 0, F3)</f>
        <v>553058.83653750399</v>
      </c>
      <c r="D4" s="22">
        <f>($D3)*(1+(input!$D$8))</f>
        <v>-17091.873281066546</v>
      </c>
      <c r="E4" s="22">
        <f>(($C4)+($D4))*(input!$D$7)</f>
        <v>18758.843713975311</v>
      </c>
      <c r="F4" s="12">
        <f t="shared" ref="F4:F52" si="0">(($C4+$D4)+$E4)</f>
        <v>554725.80697041273</v>
      </c>
      <c r="G4" s="10">
        <f>IF($A4&lt;=(input!$D$6), ABS(($D4/$C4)), 0)</f>
        <v>3.0904258556056021E-2</v>
      </c>
      <c r="H4" s="24" t="s">
        <v>19</v>
      </c>
      <c r="I4" s="29">
        <f>input!D10</f>
        <v>100000</v>
      </c>
    </row>
    <row r="5" spans="1:10" ht="18" x14ac:dyDescent="0.35">
      <c r="A5" s="6">
        <v>3</v>
      </c>
      <c r="B5" s="42">
        <f>IF(input!$D$6&lt;$A5, 0, ($B4)+1)</f>
        <v>2036</v>
      </c>
      <c r="C5" s="12">
        <f t="shared" ref="C5:C26" si="1">IF(($B5=0), 0, F4)</f>
        <v>554725.80697041273</v>
      </c>
      <c r="D5" s="22">
        <f>($D4)*(1+(input!$D$8))</f>
        <v>-17604.629479498544</v>
      </c>
      <c r="E5" s="22">
        <f>(($C5)+($D5))*(input!$D$7)</f>
        <v>18799.241212182002</v>
      </c>
      <c r="F5" s="12">
        <f t="shared" si="0"/>
        <v>555920.41870309622</v>
      </c>
      <c r="G5" s="10">
        <f>IF($A5&lt;=(input!$D$6), ABS(($D5/$C5)), 0)</f>
        <v>3.173573188463092E-2</v>
      </c>
      <c r="J5" s="1"/>
    </row>
    <row r="6" spans="1:10" ht="18" x14ac:dyDescent="0.35">
      <c r="A6" s="6">
        <v>4</v>
      </c>
      <c r="B6" s="42">
        <f>IF(input!$D$6&lt;$A6, 0, ($B5)+1)</f>
        <v>2037</v>
      </c>
      <c r="C6" s="12">
        <f t="shared" si="1"/>
        <v>555920.41870309622</v>
      </c>
      <c r="D6" s="22">
        <f>($D5)*(1+(input!$D$8))</f>
        <v>-18132.768363883501</v>
      </c>
      <c r="E6" s="22">
        <f>(($C6)+($D6))*(input!$D$7)</f>
        <v>18822.567761872448</v>
      </c>
      <c r="F6" s="12">
        <f t="shared" si="0"/>
        <v>556610.21810108516</v>
      </c>
      <c r="G6" s="10">
        <f>IF($A6&lt;=(input!$D$6), ABS(($D6/$C6)), 0)</f>
        <v>3.2617561352010313E-2</v>
      </c>
    </row>
    <row r="7" spans="1:10" ht="18" x14ac:dyDescent="0.35">
      <c r="A7" s="6">
        <v>5</v>
      </c>
      <c r="B7" s="42">
        <f>IF(input!$D$6&lt;$A7, 0, ($B6)+1)</f>
        <v>2038</v>
      </c>
      <c r="C7" s="12">
        <f t="shared" si="1"/>
        <v>556610.21810108516</v>
      </c>
      <c r="D7" s="22">
        <f>($D6)*(1+(input!$D$8))</f>
        <v>-18676.751414800005</v>
      </c>
      <c r="E7" s="22">
        <f>(($C7)+($D7))*(input!$D$7)</f>
        <v>18827.671334019979</v>
      </c>
      <c r="F7" s="12">
        <f t="shared" si="0"/>
        <v>556761.13802030508</v>
      </c>
      <c r="G7" s="10">
        <f>IF($A7&lt;=(input!$D$6), ABS(($D7/$C7)), 0)</f>
        <v>3.355445302193167E-2</v>
      </c>
    </row>
    <row r="8" spans="1:10" ht="18" x14ac:dyDescent="0.35">
      <c r="A8" s="6">
        <v>6</v>
      </c>
      <c r="B8" s="42">
        <f>IF(input!$D$6&lt;$A8, 0, ($B7)+1)</f>
        <v>2039</v>
      </c>
      <c r="C8" s="12">
        <f t="shared" si="1"/>
        <v>556761.13802030508</v>
      </c>
      <c r="D8" s="22">
        <f>($D7)*(1+(input!$D$8))</f>
        <v>-19237.053957244007</v>
      </c>
      <c r="E8" s="22">
        <f>(($C8)+($D8))*(input!$D$7)</f>
        <v>18813.342942207139</v>
      </c>
      <c r="F8" s="12">
        <f t="shared" si="0"/>
        <v>556337.42700526817</v>
      </c>
      <c r="G8" s="10">
        <f>IF($A8&lt;=(input!$D$6), ABS(($D8/$C8)), 0)</f>
        <v>3.4551718220933787E-2</v>
      </c>
    </row>
    <row r="9" spans="1:10" ht="18" x14ac:dyDescent="0.35">
      <c r="A9" s="6">
        <v>7</v>
      </c>
      <c r="B9" s="42">
        <f>IF(input!$D$6&lt;$A9, 0, ($B8)+1)</f>
        <v>2040</v>
      </c>
      <c r="C9" s="12">
        <f t="shared" si="1"/>
        <v>556337.42700526817</v>
      </c>
      <c r="D9" s="22">
        <f>($D8)*(1+(input!$D$8))</f>
        <v>-19814.165575961328</v>
      </c>
      <c r="E9" s="22">
        <f>(($C9)+($D9))*(input!$D$7)</f>
        <v>18778.314150025741</v>
      </c>
      <c r="F9" s="12">
        <f t="shared" si="0"/>
        <v>555301.57557933254</v>
      </c>
      <c r="G9" s="10">
        <f>IF($A9&lt;=(input!$D$6), ABS(($D9/$C9)), 0)</f>
        <v>3.5615374077239102E-2</v>
      </c>
    </row>
    <row r="10" spans="1:10" ht="18" x14ac:dyDescent="0.35">
      <c r="A10" s="6">
        <v>8</v>
      </c>
      <c r="B10" s="42">
        <f>IF(input!$D$6&lt;$A10, 0, ($B9)+1)</f>
        <v>2041</v>
      </c>
      <c r="C10" s="12">
        <f t="shared" si="1"/>
        <v>555301.57557933254</v>
      </c>
      <c r="D10" s="22">
        <f>($D9)*(1+(input!$D$8))</f>
        <v>-20408.590543240167</v>
      </c>
      <c r="E10" s="22">
        <f>(($C10)+($D10))*(input!$D$7)</f>
        <v>18721.254476263235</v>
      </c>
      <c r="F10" s="12">
        <f t="shared" si="0"/>
        <v>553614.23951235553</v>
      </c>
      <c r="G10" s="10">
        <f>IF($A10&lt;=(input!$D$6), ABS(($D10/$C10)), 0)</f>
        <v>3.6752264788639188E-2</v>
      </c>
    </row>
    <row r="11" spans="1:10" ht="18" x14ac:dyDescent="0.35">
      <c r="A11" s="6">
        <v>9</v>
      </c>
      <c r="B11" s="42">
        <f>IF(input!$D$6&lt;$A11, 0, ($B10)+1)</f>
        <v>2042</v>
      </c>
      <c r="C11" s="12">
        <f t="shared" si="1"/>
        <v>553614.23951235553</v>
      </c>
      <c r="D11" s="22">
        <f>($D10)*(1+(input!$D$8))</f>
        <v>-21020.848259537372</v>
      </c>
      <c r="E11" s="22">
        <f>(($C11)+($D11))*(input!$D$7)</f>
        <v>18640.768693848637</v>
      </c>
      <c r="F11" s="12">
        <f t="shared" si="0"/>
        <v>551234.1599466668</v>
      </c>
      <c r="G11" s="10">
        <f>IF($A11&lt;=(input!$D$6), ABS(($D11/$C11)), 0)</f>
        <v>3.7970208783020709E-2</v>
      </c>
    </row>
    <row r="12" spans="1:10" ht="18" x14ac:dyDescent="0.35">
      <c r="A12" s="6">
        <v>10</v>
      </c>
      <c r="B12" s="42">
        <f>IF(input!$D$6&lt;$A12, 0, ($B11)+1)</f>
        <v>2043</v>
      </c>
      <c r="C12" s="12">
        <f t="shared" si="1"/>
        <v>551234.1599466668</v>
      </c>
      <c r="D12" s="22">
        <f>($D11)*(1+(input!$D$8))</f>
        <v>-21651.473707323494</v>
      </c>
      <c r="E12" s="22">
        <f>(($C12)+($D12))*(input!$D$7)</f>
        <v>18535.394018377017</v>
      </c>
      <c r="F12" s="12">
        <f t="shared" si="0"/>
        <v>548118.08025772031</v>
      </c>
      <c r="G12" s="10">
        <f>IF($A12&lt;=(input!$D$6), ABS(($D12/$C12)), 0)</f>
        <v>3.9278178459437867E-2</v>
      </c>
    </row>
    <row r="13" spans="1:10" ht="18" x14ac:dyDescent="0.35">
      <c r="A13" s="6">
        <v>11</v>
      </c>
      <c r="B13" s="42">
        <f>IF(input!$D$6&lt;$A13, 0, ($B12)+1)</f>
        <v>2044</v>
      </c>
      <c r="C13" s="12">
        <f t="shared" si="1"/>
        <v>548118.08025772031</v>
      </c>
      <c r="D13" s="22">
        <f>($D12)*(1+(input!$D$8))</f>
        <v>-22301.017918543199</v>
      </c>
      <c r="E13" s="22">
        <f>(($C13)+($D13))*(input!$D$7)</f>
        <v>18403.597181871202</v>
      </c>
      <c r="F13" s="12">
        <f t="shared" si="0"/>
        <v>544220.65952104831</v>
      </c>
      <c r="G13" s="10">
        <f>IF($A13&lt;=(input!$D$6), ABS(($D13/$C13)), 0)</f>
        <v>4.0686521247497359E-2</v>
      </c>
    </row>
    <row r="14" spans="1:10" ht="18" x14ac:dyDescent="0.35">
      <c r="A14" s="6">
        <v>12</v>
      </c>
      <c r="B14" s="42">
        <f>IF(input!$D$6&lt;$A14, 0, ($B13)+1)</f>
        <v>2045</v>
      </c>
      <c r="C14" s="12">
        <f t="shared" si="1"/>
        <v>544220.65952104831</v>
      </c>
      <c r="D14" s="22">
        <f>($D13)*(1+(input!$D$8))</f>
        <v>-22970.048456099496</v>
      </c>
      <c r="E14" s="22">
        <f>(($C14)+($D14))*(input!$D$7)</f>
        <v>18243.771387273213</v>
      </c>
      <c r="F14" s="12">
        <f t="shared" si="0"/>
        <v>539494.38245222205</v>
      </c>
      <c r="G14" s="10">
        <f>IF($A14&lt;=(input!$D$6), ABS(($D14/$C14)), 0)</f>
        <v>4.2207233507663457E-2</v>
      </c>
    </row>
    <row r="15" spans="1:10" ht="18" x14ac:dyDescent="0.35">
      <c r="A15" s="6">
        <v>13</v>
      </c>
      <c r="B15" s="42">
        <f>IF(input!$D$6&lt;$A15, 0, ($B14)+1)</f>
        <v>2046</v>
      </c>
      <c r="C15" s="12">
        <f t="shared" si="1"/>
        <v>539494.38245222205</v>
      </c>
      <c r="D15" s="22">
        <f>($D14)*(1+(input!$D$8))</f>
        <v>-23659.149909782482</v>
      </c>
      <c r="E15" s="22">
        <f>(($C15)+($D15))*(input!$D$7)</f>
        <v>18054.233138985386</v>
      </c>
      <c r="F15" s="12">
        <f t="shared" si="0"/>
        <v>533889.46568142495</v>
      </c>
      <c r="G15" s="10">
        <f>IF($A15&lt;=(input!$D$6), ABS(($D15/$C15)), 0)</f>
        <v>4.3854302619875288E-2</v>
      </c>
    </row>
    <row r="16" spans="1:10" ht="18" x14ac:dyDescent="0.35">
      <c r="A16" s="6">
        <v>14</v>
      </c>
      <c r="B16" s="42">
        <f>IF(input!$D$6&lt;$A16, 0, ($B15)+1)</f>
        <v>2047</v>
      </c>
      <c r="C16" s="12">
        <f t="shared" si="1"/>
        <v>533889.46568142495</v>
      </c>
      <c r="D16" s="22">
        <f>IF($B16=0, 0, ($D15)*(1+(input!$D$8)))</f>
        <v>-24368.924407075956</v>
      </c>
      <c r="E16" s="22">
        <f>(($C16)+($D16))*(input!$D$7)</f>
        <v>17833.218944602217</v>
      </c>
      <c r="F16" s="12">
        <f t="shared" si="0"/>
        <v>527353.76021895115</v>
      </c>
      <c r="G16" s="10">
        <f>IF($A16&lt;=(input!$D$6), ABS(($D16/$C16)), 0)</f>
        <v>4.5644137922768155E-2</v>
      </c>
    </row>
    <row r="17" spans="1:8" ht="18" x14ac:dyDescent="0.35">
      <c r="A17" s="6">
        <v>15</v>
      </c>
      <c r="B17" s="42">
        <f>IF(input!$D$6&lt;$A17, 0, ($B16)+1)</f>
        <v>2048</v>
      </c>
      <c r="C17" s="12">
        <f t="shared" si="1"/>
        <v>527353.76021895115</v>
      </c>
      <c r="D17" s="22">
        <f>IF($B17=0, 0, ($D16)*(1+(input!$D$8)))</f>
        <v>-25099.992139288235</v>
      </c>
      <c r="E17" s="22">
        <f>(($C17)+($D17))*(input!$D$7)</f>
        <v>17578.881882788206</v>
      </c>
      <c r="F17" s="12">
        <f t="shared" si="0"/>
        <v>519832.64996245113</v>
      </c>
      <c r="G17" s="10">
        <f>IF($A17&lt;=(input!$D$6), ABS(($D17/$C17)), 0)</f>
        <v>4.7596118645038217E-2</v>
      </c>
    </row>
    <row r="18" spans="1:8" ht="18" x14ac:dyDescent="0.35">
      <c r="A18" s="6">
        <v>16</v>
      </c>
      <c r="B18" s="42">
        <f>IF(input!$D$6&lt;$A18, 0, ($B17)+1)</f>
        <v>2049</v>
      </c>
      <c r="C18" s="12">
        <f t="shared" si="1"/>
        <v>519832.64996245113</v>
      </c>
      <c r="D18" s="22">
        <f>IF($B18=0, 0, ($D17)*(1+(input!$D$8)))</f>
        <v>-25852.991903466882</v>
      </c>
      <c r="E18" s="22">
        <f>(($C18)+($D18))*(input!$D$7)</f>
        <v>17289.288032064451</v>
      </c>
      <c r="F18" s="12">
        <f t="shared" si="0"/>
        <v>511268.94609104871</v>
      </c>
      <c r="G18" s="10">
        <f>IF($A18&lt;=(input!$D$6), ABS(($D18/$C18)), 0)</f>
        <v>4.9733297639796788E-2</v>
      </c>
    </row>
    <row r="19" spans="1:8" ht="18" x14ac:dyDescent="0.35">
      <c r="A19" s="6">
        <v>17</v>
      </c>
      <c r="B19" s="42">
        <f>IF(input!$D$6&lt;$A19, 0, ($B18)+1)</f>
        <v>2050</v>
      </c>
      <c r="C19" s="12">
        <f t="shared" si="1"/>
        <v>511268.94609104871</v>
      </c>
      <c r="D19" s="22">
        <f>IF($B19=0, 0, ($D18)*(1+(input!$D$8)))</f>
        <v>-26628.58166057089</v>
      </c>
      <c r="E19" s="22">
        <f>(($C19)+($D19))*(input!$D$7)</f>
        <v>16962.412755066725</v>
      </c>
      <c r="F19" s="12">
        <f t="shared" si="0"/>
        <v>501602.77718554455</v>
      </c>
      <c r="G19" s="10">
        <f>IF($A19&lt;=(input!$D$6), ABS(($D19/$C19)), 0)</f>
        <v>5.2083315179147945E-2</v>
      </c>
    </row>
    <row r="20" spans="1:8" ht="18" x14ac:dyDescent="0.35">
      <c r="A20" s="6">
        <v>18</v>
      </c>
      <c r="B20" s="42">
        <f>IF(input!$D$6&lt;$A20, 0, ($B19)+1)</f>
        <v>2051</v>
      </c>
      <c r="C20" s="12">
        <f t="shared" si="1"/>
        <v>501602.77718554455</v>
      </c>
      <c r="D20" s="22">
        <f>IF($B20=0, 0, ($D19)*(1+(input!$D$8)))</f>
        <v>-27427.439110388015</v>
      </c>
      <c r="E20" s="22">
        <f>(($C20)+($D20))*(input!$D$7)</f>
        <v>16596.13683263048</v>
      </c>
      <c r="F20" s="12">
        <f t="shared" si="0"/>
        <v>490771.47490778705</v>
      </c>
      <c r="G20" s="10">
        <f>IF($A20&lt;=(input!$D$6), ABS(($D20/$C20)), 0)</f>
        <v>5.4679599790657687E-2</v>
      </c>
    </row>
    <row r="21" spans="1:8" ht="18" x14ac:dyDescent="0.35">
      <c r="A21" s="6">
        <v>19</v>
      </c>
      <c r="B21" s="42">
        <f>IF(input!$D$6&lt;$A21, 0, ($B20)+1)</f>
        <v>2052</v>
      </c>
      <c r="C21" s="12">
        <f t="shared" si="1"/>
        <v>490771.47490778705</v>
      </c>
      <c r="D21" s="22">
        <f>IF($B21=0, 0, ($D20)*(1+(input!$D$8)))</f>
        <v>-28250.262283699656</v>
      </c>
      <c r="E21" s="22">
        <f>(($C21)+($D21))*(input!$D$7)</f>
        <v>16188.24244184306</v>
      </c>
      <c r="F21" s="12">
        <f t="shared" si="0"/>
        <v>478709.4550659305</v>
      </c>
      <c r="G21" s="10">
        <f>IF($A21&lt;=(input!$D$6), ABS(($D21/$C21)), 0)</f>
        <v>5.7562967140679287E-2</v>
      </c>
    </row>
    <row r="22" spans="1:8" ht="18" x14ac:dyDescent="0.35">
      <c r="A22" s="6">
        <v>20</v>
      </c>
      <c r="B22" s="42">
        <f>IF(input!$D$6&lt;$A22, 0, ($B21)+1)</f>
        <v>2053</v>
      </c>
      <c r="C22" s="12">
        <f t="shared" si="1"/>
        <v>478709.4550659305</v>
      </c>
      <c r="D22" s="22">
        <f>IF($B22=0, 0, ($D21)*(1+(input!$D$8)))</f>
        <v>-29097.770152210647</v>
      </c>
      <c r="E22" s="22">
        <f>(($C22)+($D22))*(input!$D$7)</f>
        <v>15736.408971980196</v>
      </c>
      <c r="F22" s="12">
        <f t="shared" si="0"/>
        <v>465348.09388570004</v>
      </c>
      <c r="G22" s="10">
        <f>IF($A22&lt;=(input!$D$6), ABS(($D22/$C22)), 0)</f>
        <v>6.0783779898818044E-2</v>
      </c>
    </row>
    <row r="23" spans="1:8" ht="18" x14ac:dyDescent="0.35">
      <c r="A23" s="6">
        <v>21</v>
      </c>
      <c r="B23" s="42">
        <f>IF(input!$D$6&lt;$A23, 0, ($B22)+1)</f>
        <v>2054</v>
      </c>
      <c r="C23" s="12">
        <f t="shared" si="1"/>
        <v>465348.09388570004</v>
      </c>
      <c r="D23" s="22">
        <f>IF($B23=0, 0, ($D22)*(1+(input!$D$8)))</f>
        <v>-29970.703256776967</v>
      </c>
      <c r="E23" s="22">
        <f>(($C23)+($D23))*(input!$D$7)</f>
        <v>15238.20867201231</v>
      </c>
      <c r="F23" s="12">
        <f t="shared" si="0"/>
        <v>450615.5993009354</v>
      </c>
      <c r="G23" s="10">
        <f>IF($A23&lt;=(input!$D$6), ABS(($D23/$C23)), 0)</f>
        <v>6.4404912474270173E-2</v>
      </c>
    </row>
    <row r="24" spans="1:8" ht="18" x14ac:dyDescent="0.35">
      <c r="A24" s="6">
        <v>22</v>
      </c>
      <c r="B24" s="42">
        <f>IF(input!$D$6&lt;$A24, 0, ($B23)+1)</f>
        <v>2055</v>
      </c>
      <c r="C24" s="12">
        <f t="shared" si="1"/>
        <v>450615.5993009354</v>
      </c>
      <c r="D24" s="22">
        <f>IF($B24=0, 0, ($D23)*(1+(input!$D$8)))</f>
        <v>-30869.824354480279</v>
      </c>
      <c r="E24" s="22">
        <f>(($C24)+($D24))*(input!$D$7)</f>
        <v>14691.102123125931</v>
      </c>
      <c r="F24" s="12">
        <f t="shared" si="0"/>
        <v>434436.87706958107</v>
      </c>
      <c r="G24" s="10">
        <f>IF($A24&lt;=(input!$D$6), ABS(($D24/$C24)), 0)</f>
        <v>6.8505893720435612E-2</v>
      </c>
    </row>
    <row r="25" spans="1:8" ht="18" x14ac:dyDescent="0.35">
      <c r="A25" s="6">
        <v>23</v>
      </c>
      <c r="B25" s="42">
        <f>IF(input!$D$6&lt;$A25, 0, ($B24)+1)</f>
        <v>2056</v>
      </c>
      <c r="C25" s="12">
        <f t="shared" si="1"/>
        <v>434436.87706958107</v>
      </c>
      <c r="D25" s="22">
        <f>IF($B25=0, 0, ($D24)*(1+(input!$D$8)))</f>
        <v>-31795.919085114689</v>
      </c>
      <c r="E25" s="22">
        <f>(($C25)+($D25))*(input!$D$7)</f>
        <v>14092.433529456324</v>
      </c>
      <c r="F25" s="12">
        <f t="shared" si="0"/>
        <v>416733.39151392272</v>
      </c>
      <c r="G25" s="10">
        <f>IF($A25&lt;=(input!$D$6), ABS(($D25/$C25)), 0)</f>
        <v>7.3188812376123707E-2</v>
      </c>
    </row>
    <row r="26" spans="1:8" ht="18" x14ac:dyDescent="0.35">
      <c r="A26" s="6">
        <v>24</v>
      </c>
      <c r="B26" s="42">
        <f>IF(input!$D$6&lt;$A26, 0, ($B25)+1)</f>
        <v>2057</v>
      </c>
      <c r="C26" s="12">
        <f t="shared" si="1"/>
        <v>416733.39151392272</v>
      </c>
      <c r="D26" s="22">
        <f>IF($B26=0, 0, ($D25)*(1+(input!$D$8)))</f>
        <v>-32749.796657668132</v>
      </c>
      <c r="E26" s="22">
        <f>(($C26)+($D26))*(input!$D$7)</f>
        <v>13439.425819968912</v>
      </c>
      <c r="F26" s="12">
        <f t="shared" si="0"/>
        <v>397423.0206762235</v>
      </c>
      <c r="G26" s="10">
        <f>IF($A26&lt;=(input!$D$6), ABS(($D26/$C26)), 0)</f>
        <v>7.8586927096707074E-2</v>
      </c>
    </row>
    <row r="27" spans="1:8" ht="18" x14ac:dyDescent="0.35">
      <c r="A27" s="6">
        <v>25</v>
      </c>
      <c r="B27" s="42">
        <f>IF(input!$D$6&lt;$A27, 0, ($B26)+1)</f>
        <v>2058</v>
      </c>
      <c r="C27" s="12">
        <f>IF(($B27=0), 0, F26)</f>
        <v>397423.0206762235</v>
      </c>
      <c r="D27" s="22">
        <f>IF($B27=0, 0, ($D26)*(1+(input!$D$8)))</f>
        <v>-33732.290557398177</v>
      </c>
      <c r="E27" s="22">
        <f>(($C27)+($D27))*(input!$D$7)</f>
        <v>12729.175554158888</v>
      </c>
      <c r="F27" s="12">
        <f t="shared" si="0"/>
        <v>376419.9056729842</v>
      </c>
      <c r="G27" s="10">
        <f>IF($A27&lt;=(input!$D$6), ABS(($D27/$C27)), 0)</f>
        <v>8.4877545593614545E-2</v>
      </c>
    </row>
    <row r="28" spans="1:8" ht="18" x14ac:dyDescent="0.35">
      <c r="A28" s="6">
        <v>26</v>
      </c>
      <c r="B28" s="42">
        <f>IF(input!$D$6&lt;$A28, 0, ($B27)+1)</f>
        <v>2059</v>
      </c>
      <c r="C28" s="12">
        <f>IF(($B28=0), 0, F27)</f>
        <v>376419.9056729842</v>
      </c>
      <c r="D28" s="22">
        <f>IF($B28=0, 0, ($D27)*(1+(input!$D$8)))</f>
        <v>-34744.259274120122</v>
      </c>
      <c r="E28" s="22">
        <f>(($C28)+($D28))*(input!$D$7)</f>
        <v>11958.647623960245</v>
      </c>
      <c r="F28" s="12">
        <f t="shared" si="0"/>
        <v>353634.29402282432</v>
      </c>
      <c r="G28" s="10">
        <f>IF($A28&lt;=(input!$D$6), ABS(($D28/$C28)), 0)</f>
        <v>9.2301864886774318E-2</v>
      </c>
    </row>
    <row r="29" spans="1:8" ht="18" x14ac:dyDescent="0.35">
      <c r="A29" s="6">
        <v>27</v>
      </c>
      <c r="B29" s="42">
        <f>IF(input!$D$6&lt;$A29, 0, ($B28)+1)</f>
        <v>2060</v>
      </c>
      <c r="C29" s="12">
        <f t="shared" ref="C29:C52" si="2">IF(($B29=0), 0, F28)</f>
        <v>353634.29402282432</v>
      </c>
      <c r="D29" s="22">
        <f>IF($B29=0, 0, ($D28)*(1+(input!$D$8)))</f>
        <v>-35786.587052343726</v>
      </c>
      <c r="E29" s="22">
        <f>(($C29)+($D29))*(input!$D$7)</f>
        <v>11124.669743966822</v>
      </c>
      <c r="F29" s="12">
        <f t="shared" si="0"/>
        <v>328972.37671444746</v>
      </c>
      <c r="G29" s="10">
        <f>IF($A29&lt;=(input!$D$6), ABS(($D29/$C29)), 0)</f>
        <v>0.10119659675889348</v>
      </c>
    </row>
    <row r="30" spans="1:8" ht="18" x14ac:dyDescent="0.35">
      <c r="A30" s="6">
        <v>28</v>
      </c>
      <c r="B30" s="42">
        <f>IF(input!$D$6&lt;$A30, 0, ($B29)+1)</f>
        <v>2061</v>
      </c>
      <c r="C30" s="12">
        <f t="shared" si="2"/>
        <v>328972.37671444746</v>
      </c>
      <c r="D30" s="22">
        <f>IF($B30=0, 0, ($D29)*(1+(input!$D$8)))</f>
        <v>-36860.184663914042</v>
      </c>
      <c r="E30" s="22">
        <f>(($C30)+($D30))*(input!$D$7)</f>
        <v>10223.92672176867</v>
      </c>
      <c r="F30" s="12">
        <f t="shared" si="0"/>
        <v>302336.11877230211</v>
      </c>
      <c r="G30" s="10">
        <f>IF($A30&lt;=(input!$D$6), ABS(($D30/$C30)), 0)</f>
        <v>0.11204644302372289</v>
      </c>
    </row>
    <row r="31" spans="1:8" ht="18" x14ac:dyDescent="0.35">
      <c r="A31" s="6">
        <v>29</v>
      </c>
      <c r="B31" s="42">
        <f>IF(input!$D$6&lt;$A31, 0, ($B30)+1)</f>
        <v>2062</v>
      </c>
      <c r="C31" s="12">
        <f t="shared" si="2"/>
        <v>302336.11877230211</v>
      </c>
      <c r="D31" s="22">
        <f>IF($B31=0, 0, ($D30)*(1+(input!$D$8)))</f>
        <v>-37965.990203831461</v>
      </c>
      <c r="E31" s="22">
        <f>(($C31)+($D31))*(input!$D$7)</f>
        <v>9252.9544998964739</v>
      </c>
      <c r="F31" s="12">
        <f t="shared" si="0"/>
        <v>273623.08306836715</v>
      </c>
      <c r="G31" s="10">
        <f>IF($A31&lt;=(input!$D$6), ABS(($D31/$C31)), 0)</f>
        <v>0.12557543689454029</v>
      </c>
      <c r="H31" s="4"/>
    </row>
    <row r="32" spans="1:8" ht="18" x14ac:dyDescent="0.35">
      <c r="A32" s="6">
        <v>30</v>
      </c>
      <c r="B32" s="42">
        <f>IF(input!$D$6&lt;$A32, 0, ($B31)+1)</f>
        <v>2063</v>
      </c>
      <c r="C32" s="12">
        <f t="shared" si="2"/>
        <v>273623.08306836715</v>
      </c>
      <c r="D32" s="22">
        <f>IF($B32=0, 0, ($D31)*(1+(input!$D$8)))</f>
        <v>-39104.969909946405</v>
      </c>
      <c r="E32" s="22">
        <f>(($C32)+($D32))*(input!$D$7)</f>
        <v>8208.1339605447265</v>
      </c>
      <c r="F32" s="12">
        <f t="shared" si="0"/>
        <v>242726.24711896546</v>
      </c>
      <c r="G32" s="10">
        <f>IF($A32&lt;=(input!$D$6), ABS(($D32/$C32)), 0)</f>
        <v>0.14291546411738837</v>
      </c>
    </row>
    <row r="33" spans="1:7" ht="18" x14ac:dyDescent="0.35">
      <c r="A33" s="6">
        <v>31</v>
      </c>
      <c r="B33" s="42">
        <f>IF(input!$D$6&lt;$A33, 0, ($B32)+1)</f>
        <v>0</v>
      </c>
      <c r="C33" s="12">
        <f t="shared" si="2"/>
        <v>0</v>
      </c>
      <c r="D33" s="22">
        <f>IF($B33=0, 0, ($D32)*(1+(input!$D$8)))</f>
        <v>0</v>
      </c>
      <c r="E33" s="22">
        <f>(($C33)+($D33))*(input!$D$7)</f>
        <v>0</v>
      </c>
      <c r="F33" s="12">
        <f t="shared" si="0"/>
        <v>0</v>
      </c>
      <c r="G33" s="10">
        <f>IF($A33&lt;=(input!$D$6), ABS(($D33/$C33)), 0)</f>
        <v>0</v>
      </c>
    </row>
    <row r="34" spans="1:7" ht="18" x14ac:dyDescent="0.35">
      <c r="A34" s="6">
        <v>32</v>
      </c>
      <c r="B34" s="42">
        <f>IF(input!$D$6&lt;$A34, 0, ($B33)+1)</f>
        <v>0</v>
      </c>
      <c r="C34" s="12">
        <f t="shared" si="2"/>
        <v>0</v>
      </c>
      <c r="D34" s="22">
        <f>IF($B34=0, 0, ($D33)*(1+(input!$D$8)))</f>
        <v>0</v>
      </c>
      <c r="E34" s="22">
        <f>(($C34)+($D34))*(input!$D$7)</f>
        <v>0</v>
      </c>
      <c r="F34" s="12">
        <f t="shared" si="0"/>
        <v>0</v>
      </c>
      <c r="G34" s="10">
        <f>IF($A34&lt;=(input!$D$6), ABS(($D34/$C34)), 0)</f>
        <v>0</v>
      </c>
    </row>
    <row r="35" spans="1:7" ht="18" x14ac:dyDescent="0.35">
      <c r="A35" s="6">
        <v>33</v>
      </c>
      <c r="B35" s="42">
        <f>IF(input!$D$6&lt;$A35, 0, ($B34)+1)</f>
        <v>0</v>
      </c>
      <c r="C35" s="12">
        <f t="shared" si="2"/>
        <v>0</v>
      </c>
      <c r="D35" s="22">
        <f>IF($B35=0, 0, ($D34)*(1+(input!$D$8)))</f>
        <v>0</v>
      </c>
      <c r="E35" s="22">
        <f>(($C35)+($D35))*(input!$D$7)</f>
        <v>0</v>
      </c>
      <c r="F35" s="12">
        <f t="shared" si="0"/>
        <v>0</v>
      </c>
      <c r="G35" s="10">
        <f>IF($A35&lt;=(input!$D$6), ABS(($D35/$C35)), 0)</f>
        <v>0</v>
      </c>
    </row>
    <row r="36" spans="1:7" ht="18" x14ac:dyDescent="0.35">
      <c r="A36" s="6">
        <v>34</v>
      </c>
      <c r="B36" s="42">
        <f>IF(input!$D$6&lt;$A36, 0, ($B35)+1)</f>
        <v>0</v>
      </c>
      <c r="C36" s="12">
        <f t="shared" si="2"/>
        <v>0</v>
      </c>
      <c r="D36" s="22">
        <f>IF($B36=0, 0, ($D35)*(1+(input!$D$8)))</f>
        <v>0</v>
      </c>
      <c r="E36" s="22">
        <f>(($C36)+($D36))*(input!$D$7)</f>
        <v>0</v>
      </c>
      <c r="F36" s="12">
        <f t="shared" si="0"/>
        <v>0</v>
      </c>
      <c r="G36" s="10">
        <f>IF($A36&lt;=(input!$D$6), ABS(($D36/$C36)), 0)</f>
        <v>0</v>
      </c>
    </row>
    <row r="37" spans="1:7" ht="18" x14ac:dyDescent="0.35">
      <c r="A37" s="6">
        <v>35</v>
      </c>
      <c r="B37" s="42">
        <f>IF(input!$D$6&lt;$A37, 0, ($B36)+1)</f>
        <v>0</v>
      </c>
      <c r="C37" s="12">
        <f t="shared" si="2"/>
        <v>0</v>
      </c>
      <c r="D37" s="22">
        <f>IF($B37=0, 0, ($D36)*(1+(input!$D$8)))</f>
        <v>0</v>
      </c>
      <c r="E37" s="22">
        <f>(($C37)+($D37))*(input!$D$7)</f>
        <v>0</v>
      </c>
      <c r="F37" s="12">
        <f t="shared" si="0"/>
        <v>0</v>
      </c>
      <c r="G37" s="10">
        <f>IF($A37&lt;=(input!$D$6), ABS(($D37/$C37)), 0)</f>
        <v>0</v>
      </c>
    </row>
    <row r="38" spans="1:7" ht="18" x14ac:dyDescent="0.35">
      <c r="A38" s="6">
        <v>36</v>
      </c>
      <c r="B38" s="42">
        <f>IF(input!$D$6&lt;$A38, 0, ($B37)+1)</f>
        <v>0</v>
      </c>
      <c r="C38" s="12">
        <f t="shared" si="2"/>
        <v>0</v>
      </c>
      <c r="D38" s="22">
        <f>IF($B38=0, 0, ($D37)*(1+(input!$D$8)))</f>
        <v>0</v>
      </c>
      <c r="E38" s="22">
        <f>(($C38)+($D38))*(input!$D$7)</f>
        <v>0</v>
      </c>
      <c r="F38" s="12">
        <f t="shared" si="0"/>
        <v>0</v>
      </c>
      <c r="G38" s="10">
        <f>IF($A38&lt;=(input!$D$6), ABS(($D38/$C38)), 0)</f>
        <v>0</v>
      </c>
    </row>
    <row r="39" spans="1:7" ht="18" x14ac:dyDescent="0.35">
      <c r="A39" s="6">
        <v>37</v>
      </c>
      <c r="B39" s="42">
        <f>IF(input!$D$6&lt;$A39, 0, ($B38)+1)</f>
        <v>0</v>
      </c>
      <c r="C39" s="12">
        <f t="shared" si="2"/>
        <v>0</v>
      </c>
      <c r="D39" s="22">
        <f>IF($B39=0, 0, ($D38)*(1+(input!$D$8)))</f>
        <v>0</v>
      </c>
      <c r="E39" s="22">
        <f>(($C39)+($D39))*(input!$D$7)</f>
        <v>0</v>
      </c>
      <c r="F39" s="12">
        <f t="shared" si="0"/>
        <v>0</v>
      </c>
      <c r="G39" s="10">
        <f>IF($A39&lt;=(input!$D$6), ABS(($D39/$C39)), 0)</f>
        <v>0</v>
      </c>
    </row>
    <row r="40" spans="1:7" ht="18" x14ac:dyDescent="0.35">
      <c r="A40" s="6">
        <v>38</v>
      </c>
      <c r="B40" s="42">
        <f>IF(input!$D$6&lt;$A40, 0, ($B39)+1)</f>
        <v>0</v>
      </c>
      <c r="C40" s="12">
        <f t="shared" si="2"/>
        <v>0</v>
      </c>
      <c r="D40" s="22">
        <f>IF($B40=0, 0, ($D39)*(1+(input!$D$8)))</f>
        <v>0</v>
      </c>
      <c r="E40" s="22">
        <f>(($C40)+($D40))*(input!$D$7)</f>
        <v>0</v>
      </c>
      <c r="F40" s="12">
        <f t="shared" si="0"/>
        <v>0</v>
      </c>
      <c r="G40" s="10">
        <f>IF($A40&lt;=(input!$D$6), ABS(($D40/$C40)), 0)</f>
        <v>0</v>
      </c>
    </row>
    <row r="41" spans="1:7" ht="18" x14ac:dyDescent="0.35">
      <c r="A41" s="6">
        <v>39</v>
      </c>
      <c r="B41" s="42">
        <f>IF(input!$D$6&lt;$A41, 0, ($B40)+1)</f>
        <v>0</v>
      </c>
      <c r="C41" s="12">
        <f t="shared" si="2"/>
        <v>0</v>
      </c>
      <c r="D41" s="22">
        <f>IF($B41=0, 0, ($D40)*(1+(input!$D$8)))</f>
        <v>0</v>
      </c>
      <c r="E41" s="22">
        <f>(($C41)+($D41))*(input!$D$7)</f>
        <v>0</v>
      </c>
      <c r="F41" s="12">
        <f t="shared" si="0"/>
        <v>0</v>
      </c>
      <c r="G41" s="10">
        <f>IF($A41&lt;=(input!$D$6), ABS(($D41/$C41)), 0)</f>
        <v>0</v>
      </c>
    </row>
    <row r="42" spans="1:7" ht="18" x14ac:dyDescent="0.35">
      <c r="A42" s="6">
        <v>40</v>
      </c>
      <c r="B42" s="42">
        <f>IF(input!$D$6&lt;$A42, 0, ($B41)+1)</f>
        <v>0</v>
      </c>
      <c r="C42" s="12">
        <f t="shared" si="2"/>
        <v>0</v>
      </c>
      <c r="D42" s="22">
        <f>IF($B42=0, 0, ($D41)*(1+(input!$D$8)))</f>
        <v>0</v>
      </c>
      <c r="E42" s="22">
        <f>(($C42)+($D42))*(input!$D$7)</f>
        <v>0</v>
      </c>
      <c r="F42" s="12">
        <f t="shared" si="0"/>
        <v>0</v>
      </c>
      <c r="G42" s="10">
        <f>IF($A42&lt;=(input!$D$6), ABS(($D42/$C42)), 0)</f>
        <v>0</v>
      </c>
    </row>
    <row r="43" spans="1:7" ht="18" x14ac:dyDescent="0.35">
      <c r="A43" s="6">
        <v>41</v>
      </c>
      <c r="B43" s="42">
        <f>IF(input!$D$6&lt;$A43, 0, ($B42)+1)</f>
        <v>0</v>
      </c>
      <c r="C43" s="12">
        <f t="shared" si="2"/>
        <v>0</v>
      </c>
      <c r="D43" s="22">
        <f>IF($B43=0, 0, ($D42)*(1+(input!$D$8)))</f>
        <v>0</v>
      </c>
      <c r="E43" s="22">
        <f>(($C43)+($D43))*(input!$D$7)</f>
        <v>0</v>
      </c>
      <c r="F43" s="12">
        <f t="shared" si="0"/>
        <v>0</v>
      </c>
      <c r="G43" s="10">
        <f>IF($A43&lt;=(input!$D$6), ABS(($D43/$C43)), 0)</f>
        <v>0</v>
      </c>
    </row>
    <row r="44" spans="1:7" ht="18" x14ac:dyDescent="0.35">
      <c r="A44" s="6">
        <v>42</v>
      </c>
      <c r="B44" s="42">
        <f>IF(input!$D$6&lt;$A44, 0, ($B43)+1)</f>
        <v>0</v>
      </c>
      <c r="C44" s="12">
        <f t="shared" si="2"/>
        <v>0</v>
      </c>
      <c r="D44" s="22">
        <f>IF($B44=0, 0, ($D43)*(1+(input!$D$8)))</f>
        <v>0</v>
      </c>
      <c r="E44" s="22">
        <f>(($C44)+($D44))*(input!$D$7)</f>
        <v>0</v>
      </c>
      <c r="F44" s="12">
        <f t="shared" si="0"/>
        <v>0</v>
      </c>
      <c r="G44" s="10">
        <f>IF($A44&lt;=(input!$D$6), ABS(($D44/$C44)), 0)</f>
        <v>0</v>
      </c>
    </row>
    <row r="45" spans="1:7" ht="18" x14ac:dyDescent="0.35">
      <c r="A45" s="6">
        <v>43</v>
      </c>
      <c r="B45" s="42">
        <f>IF(input!$D$6&lt;$A45, 0, ($B44)+1)</f>
        <v>0</v>
      </c>
      <c r="C45" s="12">
        <f t="shared" si="2"/>
        <v>0</v>
      </c>
      <c r="D45" s="22">
        <f>IF($B45=0, 0, ($D44)*(1+(input!$D$8)))</f>
        <v>0</v>
      </c>
      <c r="E45" s="22">
        <f>(($C45)+($D45))*(input!$D$7)</f>
        <v>0</v>
      </c>
      <c r="F45" s="12">
        <f t="shared" si="0"/>
        <v>0</v>
      </c>
      <c r="G45" s="10">
        <f>IF($A45&lt;=(input!$D$6), ABS(($D45/$C45)), 0)</f>
        <v>0</v>
      </c>
    </row>
    <row r="46" spans="1:7" ht="18" x14ac:dyDescent="0.35">
      <c r="A46" s="6">
        <v>44</v>
      </c>
      <c r="B46" s="42">
        <f>IF(input!$D$6&lt;$A46, 0, ($B45)+1)</f>
        <v>0</v>
      </c>
      <c r="C46" s="12">
        <f t="shared" si="2"/>
        <v>0</v>
      </c>
      <c r="D46" s="22">
        <f>IF($B46=0, 0, ($D45)*(1+(input!$D$8)))</f>
        <v>0</v>
      </c>
      <c r="E46" s="22">
        <f>(($C46)+($D46))*(input!$D$7)</f>
        <v>0</v>
      </c>
      <c r="F46" s="12">
        <f t="shared" si="0"/>
        <v>0</v>
      </c>
      <c r="G46" s="10">
        <f>IF($A46&lt;=(input!$D$6), ABS(($D46/$C46)), 0)</f>
        <v>0</v>
      </c>
    </row>
    <row r="47" spans="1:7" ht="18" x14ac:dyDescent="0.35">
      <c r="A47" s="6">
        <v>45</v>
      </c>
      <c r="B47" s="42">
        <f>IF(input!$D$6&lt;$A47, 0, ($B46)+1)</f>
        <v>0</v>
      </c>
      <c r="C47" s="12">
        <f t="shared" si="2"/>
        <v>0</v>
      </c>
      <c r="D47" s="22">
        <f>IF($B47=0, 0, ($D46)*(1+(input!$D$8)))</f>
        <v>0</v>
      </c>
      <c r="E47" s="22">
        <f>(($C47)+($D47))*(input!$D$7)</f>
        <v>0</v>
      </c>
      <c r="F47" s="12">
        <f t="shared" si="0"/>
        <v>0</v>
      </c>
      <c r="G47" s="10">
        <f>IF($A47&lt;=(input!$D$6), ABS(($D47/$C47)), 0)</f>
        <v>0</v>
      </c>
    </row>
    <row r="48" spans="1:7" ht="18" x14ac:dyDescent="0.35">
      <c r="A48" s="6">
        <v>46</v>
      </c>
      <c r="B48" s="42">
        <f>IF(input!$D$6&lt;$A48, 0, ($B47)+1)</f>
        <v>0</v>
      </c>
      <c r="C48" s="12">
        <f t="shared" si="2"/>
        <v>0</v>
      </c>
      <c r="D48" s="22">
        <f>IF($B48=0, 0, ($D47)*(1+(input!$D$8)))</f>
        <v>0</v>
      </c>
      <c r="E48" s="22">
        <f>(($C48)+($D48))*(input!$D$7)</f>
        <v>0</v>
      </c>
      <c r="F48" s="12">
        <f t="shared" si="0"/>
        <v>0</v>
      </c>
      <c r="G48" s="10">
        <f>IF($A48&lt;=(input!$D$6), ABS(($D48/$C48)), 0)</f>
        <v>0</v>
      </c>
    </row>
    <row r="49" spans="1:7" ht="18" x14ac:dyDescent="0.35">
      <c r="A49" s="6">
        <v>47</v>
      </c>
      <c r="B49" s="42">
        <f>IF(input!$D$6&lt;$A49, 0, ($B48)+1)</f>
        <v>0</v>
      </c>
      <c r="C49" s="12">
        <f t="shared" si="2"/>
        <v>0</v>
      </c>
      <c r="D49" s="22">
        <f>IF($B49=0, 0, ($D48)*(1+(input!$D$8)))</f>
        <v>0</v>
      </c>
      <c r="E49" s="22">
        <f>(($C49)+($D49))*(input!$D$7)</f>
        <v>0</v>
      </c>
      <c r="F49" s="12">
        <f t="shared" si="0"/>
        <v>0</v>
      </c>
      <c r="G49" s="10">
        <f>IF($A49&lt;=(input!$D$6), ABS(($D49/$C49)), 0)</f>
        <v>0</v>
      </c>
    </row>
    <row r="50" spans="1:7" ht="18" x14ac:dyDescent="0.35">
      <c r="A50" s="6">
        <v>48</v>
      </c>
      <c r="B50" s="42">
        <f>IF(input!$D$6&lt;$A50, 0, ($B49)+1)</f>
        <v>0</v>
      </c>
      <c r="C50" s="12">
        <f t="shared" si="2"/>
        <v>0</v>
      </c>
      <c r="D50" s="22">
        <f>IF($B50=0, 0, ($D49)*(1+(input!$D$8)))</f>
        <v>0</v>
      </c>
      <c r="E50" s="22">
        <f>(($C50)+($D50))*(input!$D$7)</f>
        <v>0</v>
      </c>
      <c r="F50" s="12">
        <f t="shared" si="0"/>
        <v>0</v>
      </c>
      <c r="G50" s="10">
        <f>IF($A50&lt;=(input!$D$6), ABS(($D50/$C50)), 0)</f>
        <v>0</v>
      </c>
    </row>
    <row r="51" spans="1:7" ht="18" x14ac:dyDescent="0.35">
      <c r="A51" s="6">
        <v>49</v>
      </c>
      <c r="B51" s="42">
        <f>IF(input!$D$6&lt;$A51, 0, ($B50)+1)</f>
        <v>0</v>
      </c>
      <c r="C51" s="12">
        <f t="shared" si="2"/>
        <v>0</v>
      </c>
      <c r="D51" s="22">
        <f>IF($B51=0, 0, ($D50)*(1+(input!$D$8)))</f>
        <v>0</v>
      </c>
      <c r="E51" s="22">
        <f>(($C51)+($D51))*(input!$D$7)</f>
        <v>0</v>
      </c>
      <c r="F51" s="12">
        <f t="shared" si="0"/>
        <v>0</v>
      </c>
      <c r="G51" s="10">
        <f>IF($A51&lt;=(input!$D$6), ABS(($D51/$C51)), 0)</f>
        <v>0</v>
      </c>
    </row>
    <row r="52" spans="1:7" ht="18" x14ac:dyDescent="0.35">
      <c r="A52" s="6">
        <v>50</v>
      </c>
      <c r="B52" s="42">
        <f>IF(input!$D$6&lt;$A52, 0, ($B51)+1)</f>
        <v>0</v>
      </c>
      <c r="C52" s="12">
        <f t="shared" si="2"/>
        <v>0</v>
      </c>
      <c r="D52" s="22">
        <f>IF($B52=0, 0, ($D51)*(1+(input!$D$8)))</f>
        <v>0</v>
      </c>
      <c r="E52" s="22">
        <f>(($C52)+($D52))*(input!$D$7)</f>
        <v>0</v>
      </c>
      <c r="F52" s="12">
        <f t="shared" si="0"/>
        <v>0</v>
      </c>
      <c r="G52" s="10">
        <f>IF($A52&lt;=(input!$D$6), ABS(($D52/$C52)), 0)</f>
        <v>0</v>
      </c>
    </row>
    <row r="53" spans="1:7" x14ac:dyDescent="0.3">
      <c r="C53" s="1"/>
      <c r="D53" s="1"/>
      <c r="E53" s="3"/>
      <c r="F53" s="1"/>
    </row>
    <row r="54" spans="1:7" x14ac:dyDescent="0.3">
      <c r="C54" s="1"/>
      <c r="D54" s="1"/>
      <c r="E54" s="2"/>
      <c r="F54" s="1"/>
    </row>
  </sheetData>
  <mergeCells count="1">
    <mergeCell ref="A1:G1"/>
  </mergeCells>
  <pageMargins left="0.7" right="0.7" top="0.75" bottom="0.75" header="0.3" footer="0.3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8"/>
  <sheetViews>
    <sheetView topLeftCell="A4" zoomScaleNormal="100" workbookViewId="0">
      <selection activeCell="U37" sqref="U37"/>
    </sheetView>
  </sheetViews>
  <sheetFormatPr defaultRowHeight="14.4" x14ac:dyDescent="0.3"/>
  <sheetData>
    <row r="8" spans="15:15" x14ac:dyDescent="0.3">
      <c r="O8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input</vt:lpstr>
      <vt:lpstr>schedule</vt:lpstr>
      <vt:lpstr>chart</vt:lpstr>
      <vt:lpstr>input!Print_Area</vt:lpstr>
      <vt:lpstr>schedule!Print_Area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 McClellan</dc:creator>
  <cp:lastModifiedBy>Jean Henrich</cp:lastModifiedBy>
  <cp:lastPrinted>2015-01-13T22:13:25Z</cp:lastPrinted>
  <dcterms:created xsi:type="dcterms:W3CDTF">2014-12-22T19:54:30Z</dcterms:created>
  <dcterms:modified xsi:type="dcterms:W3CDTF">2015-01-16T18:20:40Z</dcterms:modified>
</cp:coreProperties>
</file>